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<sst xmlns="http://schemas.openxmlformats.org/spreadsheetml/2006/main" count="76" uniqueCount="37">
  <si>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微視的断面積[barns]</t>
  </si>
  <si>
    <t>U235</t>
  </si>
  <si>
    <t>放射捕獲</t>
  </si>
  <si>
    <t>核分裂</t>
  </si>
  <si>
    <t>非弾性散乱</t>
  </si>
  <si>
    <t>エネルギー分布</t>
  </si>
  <si>
    <t>U238</t>
  </si>
  <si>
    <t>濃縮度</t>
  </si>
  <si>
    <t>原子数密度[1/1E-24cc]</t>
  </si>
  <si>
    <t>領域２</t>
  </si>
  <si>
    <t>領域３</t>
  </si>
  <si>
    <t>巨視的断面積</t>
  </si>
  <si>
    <t>全断面積</t>
  </si>
  <si>
    <t>中性子束</t>
  </si>
  <si>
    <t>中性子増倍係数</t>
  </si>
  <si>
    <t>反応率</t>
  </si>
  <si>
    <t>PΣｓΦ0</t>
  </si>
  <si>
    <t>νΧΣｆΦ0</t>
  </si>
  <si>
    <t>ΣabsΦ0</t>
  </si>
  <si>
    <t>Φ</t>
  </si>
  <si>
    <t>k=</t>
  </si>
  <si>
    <t>Χ</t>
  </si>
  <si>
    <t>P</t>
  </si>
  <si>
    <t>Φ(1)=</t>
  </si>
  <si>
    <t>U235</t>
  </si>
  <si>
    <t>k=</t>
  </si>
  <si>
    <t>Φ(1)=</t>
  </si>
  <si>
    <t>U238</t>
  </si>
  <si>
    <t>Initial Guess</t>
  </si>
  <si>
    <t>ΣT</t>
  </si>
  <si>
    <t>Σｓ</t>
  </si>
  <si>
    <t>Σｆ</t>
  </si>
  <si>
    <t>Σabs</t>
  </si>
  <si>
    <t>Φ0</t>
  </si>
  <si>
    <t>ｋ０=</t>
  </si>
  <si>
    <t>ν＝</t>
  </si>
  <si>
    <t>Outer Iteration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</si>
</sst>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E+00"/>
    <numFmt numFmtId="177" formatCode="0.0000_ "/>
    <numFmt numFmtId="178" formatCode="0.E+00"/>
    <numFmt numFmtId="179" formatCode="0.000E+00"/>
    <numFmt numFmtId="180" formatCode="0.00_ "/>
    <numFmt numFmtId="181" formatCode="0.000_ "/>
    <numFmt numFmtId="182" formatCode="0.0_ "/>
    <numFmt numFmtId="183" formatCode="0.0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10" xfId="61" applyFont="1" applyBorder="1" applyAlignment="1">
      <alignment horizontal="center" vertical="center"/>
      <protection/>
    </xf>
    <xf numFmtId="176" fontId="21" fillId="0" borderId="0" xfId="61" applyNumberFormat="1" applyFont="1" applyAlignment="1">
      <alignment vertical="center"/>
      <protection/>
    </xf>
    <xf numFmtId="0" fontId="2" fillId="0" borderId="0" xfId="61">
      <alignment/>
      <protection/>
    </xf>
    <xf numFmtId="188" fontId="21" fillId="0" borderId="10" xfId="61" applyNumberFormat="1" applyFont="1" applyBorder="1" applyAlignment="1">
      <alignment horizontal="center" vertical="center"/>
      <protection/>
    </xf>
    <xf numFmtId="176" fontId="21" fillId="0" borderId="10" xfId="61" applyNumberFormat="1" applyFont="1" applyBorder="1" applyAlignment="1">
      <alignment horizontal="center" vertical="center"/>
      <protection/>
    </xf>
    <xf numFmtId="0" fontId="2" fillId="0" borderId="0" xfId="61" applyAlignment="1">
      <alignment horizontal="center"/>
      <protection/>
    </xf>
    <xf numFmtId="11" fontId="2" fillId="0" borderId="0" xfId="61" applyNumberFormat="1">
      <alignment/>
      <protection/>
    </xf>
    <xf numFmtId="179" fontId="21" fillId="0" borderId="10" xfId="61" applyNumberFormat="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176" fontId="21" fillId="0" borderId="0" xfId="61" applyNumberFormat="1" applyFont="1" applyAlignment="1">
      <alignment horizontal="center" vertical="center"/>
      <protection/>
    </xf>
    <xf numFmtId="188" fontId="21" fillId="0" borderId="0" xfId="61" applyNumberFormat="1" applyFont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11" fontId="21" fillId="0" borderId="0" xfId="61" applyNumberFormat="1" applyFont="1" applyAlignment="1">
      <alignment vertical="center"/>
      <protection/>
    </xf>
    <xf numFmtId="176" fontId="21" fillId="0" borderId="11" xfId="61" applyNumberFormat="1" applyFont="1" applyBorder="1" applyAlignment="1">
      <alignment horizontal="center" vertical="center"/>
      <protection/>
    </xf>
    <xf numFmtId="176" fontId="21" fillId="10" borderId="12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Alignment="1">
      <alignment horizontal="center"/>
      <protection/>
    </xf>
    <xf numFmtId="176" fontId="21" fillId="0" borderId="13" xfId="61" applyNumberFormat="1" applyFont="1" applyBorder="1" applyAlignment="1">
      <alignment horizontal="center" vertical="center"/>
      <protection/>
    </xf>
    <xf numFmtId="177" fontId="21" fillId="1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Border="1" applyAlignment="1">
      <alignment horizontal="center" vertical="center"/>
      <protection/>
    </xf>
    <xf numFmtId="176" fontId="21" fillId="10" borderId="16" xfId="61" applyNumberFormat="1" applyFont="1" applyFill="1" applyBorder="1" applyAlignment="1">
      <alignment horizontal="center" vertical="center"/>
      <protection/>
    </xf>
    <xf numFmtId="176" fontId="21" fillId="0" borderId="17" xfId="61" applyNumberFormat="1" applyFont="1" applyBorder="1" applyAlignment="1">
      <alignment horizontal="center" vertical="center"/>
      <protection/>
    </xf>
    <xf numFmtId="176" fontId="21" fillId="10" borderId="18" xfId="61" applyNumberFormat="1" applyFont="1" applyFill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12" xfId="61" applyNumberFormat="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176" fontId="21" fillId="0" borderId="16" xfId="61" applyNumberFormat="1" applyFont="1" applyBorder="1" applyAlignment="1">
      <alignment horizontal="center" vertical="center"/>
      <protection/>
    </xf>
    <xf numFmtId="176" fontId="21" fillId="0" borderId="21" xfId="61" applyNumberFormat="1" applyFont="1" applyBorder="1" applyAlignment="1">
      <alignment horizontal="center" vertical="center"/>
      <protection/>
    </xf>
    <xf numFmtId="177" fontId="21" fillId="0" borderId="10" xfId="61" applyNumberFormat="1" applyFont="1" applyBorder="1" applyAlignment="1">
      <alignment horizontal="center" vertical="center"/>
      <protection/>
    </xf>
    <xf numFmtId="188" fontId="21" fillId="0" borderId="15" xfId="61" applyNumberFormat="1" applyFont="1" applyBorder="1" applyAlignment="1">
      <alignment horizontal="center" vertical="center"/>
      <protection/>
    </xf>
    <xf numFmtId="179" fontId="2" fillId="0" borderId="0" xfId="61" applyNumberFormat="1" applyAlignment="1">
      <alignment horizontal="center"/>
      <protection/>
    </xf>
    <xf numFmtId="188" fontId="21" fillId="0" borderId="17" xfId="61" applyNumberFormat="1" applyFont="1" applyBorder="1" applyAlignment="1">
      <alignment horizontal="center" vertical="center"/>
      <protection/>
    </xf>
    <xf numFmtId="0" fontId="21" fillId="0" borderId="22" xfId="61" applyFont="1" applyBorder="1" applyAlignment="1">
      <alignment horizontal="center" vertical="center"/>
      <protection/>
    </xf>
    <xf numFmtId="176" fontId="21" fillId="0" borderId="23" xfId="61" applyNumberFormat="1" applyFont="1" applyBorder="1" applyAlignment="1">
      <alignment horizontal="center" vertical="center"/>
      <protection/>
    </xf>
    <xf numFmtId="176" fontId="21" fillId="0" borderId="24" xfId="61" applyNumberFormat="1" applyFont="1" applyBorder="1" applyAlignment="1">
      <alignment horizontal="center" vertical="center"/>
      <protection/>
    </xf>
    <xf numFmtId="177" fontId="21" fillId="24" borderId="25" xfId="61" applyNumberFormat="1" applyFont="1" applyFill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176" fontId="21" fillId="0" borderId="27" xfId="61" applyNumberFormat="1" applyFont="1" applyBorder="1" applyAlignment="1">
      <alignment horizontal="center" vertical="center"/>
      <protection/>
    </xf>
    <xf numFmtId="181" fontId="21" fillId="25" borderId="10" xfId="61" applyNumberFormat="1" applyFont="1" applyFill="1" applyBorder="1" applyAlignment="1">
      <alignment horizontal="center" vertical="center"/>
      <protection/>
    </xf>
    <xf numFmtId="181" fontId="21" fillId="0" borderId="10" xfId="61" applyNumberFormat="1" applyFont="1" applyBorder="1" applyAlignment="1">
      <alignment horizontal="center" vertical="center"/>
      <protection/>
    </xf>
    <xf numFmtId="179" fontId="21" fillId="0" borderId="0" xfId="61" applyNumberFormat="1" applyFont="1" applyAlignment="1">
      <alignment horizontal="center" vertical="center"/>
      <protection/>
    </xf>
    <xf numFmtId="176" fontId="21" fillId="0" borderId="28" xfId="61" applyNumberFormat="1" applyFont="1" applyBorder="1" applyAlignment="1">
      <alignment horizontal="center" vertical="center"/>
      <protection/>
    </xf>
    <xf numFmtId="176" fontId="21" fillId="0" borderId="18" xfId="61" applyNumberFormat="1" applyFont="1" applyBorder="1" applyAlignment="1">
      <alignment horizontal="center" vertical="center"/>
      <protection/>
    </xf>
    <xf numFmtId="176" fontId="21" fillId="0" borderId="22" xfId="61" applyNumberFormat="1" applyFont="1" applyBorder="1" applyAlignment="1">
      <alignment horizontal="center" vertical="center"/>
      <protection/>
    </xf>
    <xf numFmtId="176" fontId="21" fillId="0" borderId="29" xfId="61" applyNumberFormat="1" applyFont="1" applyBorder="1" applyAlignment="1">
      <alignment horizontal="center" vertical="center"/>
      <protection/>
    </xf>
    <xf numFmtId="176" fontId="21" fillId="24" borderId="30" xfId="61" applyNumberFormat="1" applyFont="1" applyFill="1" applyBorder="1" applyAlignment="1">
      <alignment horizontal="center" vertical="center"/>
      <protection/>
    </xf>
    <xf numFmtId="176" fontId="21" fillId="24" borderId="31" xfId="61" applyNumberFormat="1" applyFont="1" applyFill="1" applyBorder="1" applyAlignment="1">
      <alignment horizontal="center" vertical="center"/>
      <protection/>
    </xf>
    <xf numFmtId="176" fontId="21" fillId="24" borderId="32" xfId="61" applyNumberFormat="1" applyFont="1" applyFill="1" applyBorder="1" applyAlignment="1">
      <alignment horizontal="center" vertical="center"/>
      <protection/>
    </xf>
    <xf numFmtId="176" fontId="21" fillId="0" borderId="33" xfId="61" applyNumberFormat="1" applyFont="1" applyBorder="1" applyAlignment="1">
      <alignment horizontal="center" vertical="center"/>
      <protection/>
    </xf>
    <xf numFmtId="176" fontId="21" fillId="0" borderId="34" xfId="61" applyNumberFormat="1" applyFont="1" applyBorder="1" applyAlignment="1">
      <alignment horizontal="center" vertical="center"/>
      <protection/>
    </xf>
    <xf numFmtId="176" fontId="21" fillId="0" borderId="32" xfId="61" applyNumberFormat="1" applyFont="1" applyBorder="1" applyAlignment="1">
      <alignment horizontal="center"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center" vertical="center"/>
      <protection/>
    </xf>
    <xf numFmtId="180" fontId="21" fillId="0" borderId="10" xfId="61" applyNumberFormat="1" applyFont="1" applyBorder="1" applyAlignment="1">
      <alignment horizontal="center" vertical="center"/>
      <protection/>
    </xf>
    <xf numFmtId="176" fontId="21" fillId="0" borderId="20" xfId="61" applyNumberFormat="1" applyFont="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176" fontId="21" fillId="0" borderId="35" xfId="61" applyNumberFormat="1" applyFont="1" applyBorder="1" applyAlignment="1">
      <alignment horizontal="center" vertical="center"/>
      <protection/>
    </xf>
    <xf numFmtId="0" fontId="2" fillId="0" borderId="35" xfId="6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179" fontId="21" fillId="0" borderId="10" xfId="61" applyNumberFormat="1" applyFont="1" applyBorder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" fillId="0" borderId="0" xfId="61" applyAlignment="1">
      <alignment horizontal="center"/>
      <protection/>
    </xf>
    <xf numFmtId="176" fontId="21" fillId="0" borderId="19" xfId="61" applyNumberFormat="1" applyFont="1" applyBorder="1" applyAlignment="1">
      <alignment horizontal="center" vertical="center"/>
      <protection/>
    </xf>
    <xf numFmtId="176" fontId="21" fillId="0" borderId="1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rossSections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06"/>
  <sheetViews>
    <sheetView tabSelected="1" workbookViewId="0" topLeftCell="A19">
      <selection activeCell="B25" sqref="B25"/>
    </sheetView>
  </sheetViews>
  <sheetFormatPr defaultColWidth="9.00390625" defaultRowHeight="13.5"/>
  <cols>
    <col min="1" max="1" width="6.25390625" style="9" customWidth="1"/>
    <col min="2" max="2" width="12.625" style="13" customWidth="1"/>
    <col min="3" max="3" width="11.00390625" style="13" bestFit="1" customWidth="1"/>
    <col min="4" max="6" width="11.00390625" style="2" bestFit="1" customWidth="1"/>
    <col min="7" max="7" width="7.125" style="2" customWidth="1"/>
    <col min="8" max="8" width="9.625" style="2" customWidth="1"/>
    <col min="9" max="9" width="9.875" style="3" bestFit="1" customWidth="1"/>
    <col min="10" max="10" width="11.00390625" style="3" bestFit="1" customWidth="1"/>
    <col min="11" max="12" width="9.00390625" style="3" customWidth="1"/>
    <col min="13" max="14" width="9.875" style="3" bestFit="1" customWidth="1"/>
    <col min="15" max="15" width="9.00390625" style="3" customWidth="1"/>
    <col min="16" max="16" width="9.875" style="3" bestFit="1" customWidth="1"/>
    <col min="17" max="20" width="11.00390625" style="3" bestFit="1" customWidth="1"/>
    <col min="21" max="22" width="11.125" style="3" bestFit="1" customWidth="1"/>
    <col min="23" max="23" width="11.00390625" style="3" bestFit="1" customWidth="1"/>
    <col min="24" max="26" width="9.00390625" style="3" customWidth="1"/>
    <col min="27" max="29" width="11.00390625" style="3" bestFit="1" customWidth="1"/>
    <col min="30" max="30" width="4.50390625" style="3" customWidth="1"/>
    <col min="31" max="31" width="9.00390625" style="3" customWidth="1"/>
    <col min="32" max="32" width="10.00390625" style="3" customWidth="1"/>
    <col min="33" max="33" width="10.125" style="3" customWidth="1"/>
    <col min="34" max="34" width="11.125" style="3" customWidth="1"/>
    <col min="35" max="16384" width="9.00390625" style="3" customWidth="1"/>
  </cols>
  <sheetData>
    <row r="4" spans="1:4" ht="13.5">
      <c r="A4" s="61" t="s">
        <v>0</v>
      </c>
      <c r="B4" s="61"/>
      <c r="C4" s="61"/>
      <c r="D4" s="61"/>
    </row>
    <row r="5" spans="1:4" ht="13.5">
      <c r="A5" s="1" t="s">
        <v>1</v>
      </c>
      <c r="B5" s="5" t="s">
        <v>2</v>
      </c>
      <c r="C5" s="5" t="s">
        <v>3</v>
      </c>
      <c r="D5" s="5" t="s">
        <v>4</v>
      </c>
    </row>
    <row r="6" spans="1:22" ht="13.5">
      <c r="A6" s="4">
        <v>1</v>
      </c>
      <c r="B6" s="5">
        <v>0.03160455469362148</v>
      </c>
      <c r="C6" s="5">
        <v>1.2263711714286352</v>
      </c>
      <c r="D6" s="5">
        <v>2.1070859606486443</v>
      </c>
      <c r="U6" s="64" t="s">
        <v>5</v>
      </c>
      <c r="V6" s="64"/>
    </row>
    <row r="7" spans="1:22" ht="13.5">
      <c r="A7" s="4">
        <v>2</v>
      </c>
      <c r="B7" s="5">
        <v>0.16292164930077083</v>
      </c>
      <c r="C7" s="5">
        <v>1.1476432780282888</v>
      </c>
      <c r="D7" s="5">
        <v>1.4419618058670522</v>
      </c>
      <c r="J7" s="7"/>
      <c r="K7" s="7"/>
      <c r="L7" s="7"/>
      <c r="U7" s="6"/>
      <c r="V7" s="6"/>
    </row>
    <row r="8" spans="1:22" ht="13.5">
      <c r="A8" s="4">
        <v>3</v>
      </c>
      <c r="B8" s="5">
        <v>8.623847569221715</v>
      </c>
      <c r="C8" s="5">
        <v>16.99952686307014</v>
      </c>
      <c r="D8" s="5">
        <v>0</v>
      </c>
      <c r="J8" s="7"/>
      <c r="K8" s="7"/>
      <c r="L8" s="7"/>
      <c r="U8" s="6"/>
      <c r="V8" s="6"/>
    </row>
    <row r="9" spans="1:22" ht="13.5">
      <c r="A9" s="8" t="s">
        <v>6</v>
      </c>
      <c r="B9" s="5" t="s">
        <v>2</v>
      </c>
      <c r="C9" s="5" t="s">
        <v>3</v>
      </c>
      <c r="D9" s="5" t="s">
        <v>4</v>
      </c>
      <c r="J9" s="7"/>
      <c r="K9" s="7"/>
      <c r="L9" s="7"/>
      <c r="U9" s="6"/>
      <c r="V9" s="6"/>
    </row>
    <row r="10" spans="1:22" ht="13.5">
      <c r="A10" s="4">
        <v>1</v>
      </c>
      <c r="B10" s="5">
        <v>0.03705338988408791</v>
      </c>
      <c r="C10" s="5">
        <v>0.4904110130999231</v>
      </c>
      <c r="D10" s="5">
        <v>3.0213675469033423</v>
      </c>
      <c r="J10" s="7"/>
      <c r="K10" s="7"/>
      <c r="L10" s="7"/>
      <c r="U10" s="6"/>
      <c r="V10" s="6"/>
    </row>
    <row r="11" spans="1:22" ht="13.5">
      <c r="A11" s="4">
        <v>2</v>
      </c>
      <c r="B11" s="5">
        <v>0.11802828526518734</v>
      </c>
      <c r="C11" s="5">
        <v>0.009336419522877023</v>
      </c>
      <c r="D11" s="5">
        <v>1.896643170737714</v>
      </c>
      <c r="J11" s="7"/>
      <c r="K11" s="7"/>
      <c r="L11" s="7"/>
      <c r="U11" s="6"/>
      <c r="V11" s="6"/>
    </row>
    <row r="12" spans="1:22" ht="13.5">
      <c r="A12" s="4">
        <v>3</v>
      </c>
      <c r="B12" s="5">
        <v>17.185653069600107</v>
      </c>
      <c r="C12" s="5">
        <v>0.1067123584105133</v>
      </c>
      <c r="D12" s="5">
        <v>0</v>
      </c>
      <c r="K12" s="7"/>
      <c r="L12" s="7"/>
      <c r="U12" s="6"/>
      <c r="V12" s="6"/>
    </row>
    <row r="13" spans="2:22" ht="13.5">
      <c r="B13" s="2"/>
      <c r="C13" s="2"/>
      <c r="K13" s="7"/>
      <c r="L13" s="7"/>
      <c r="U13" s="6"/>
      <c r="V13" s="6"/>
    </row>
    <row r="14" spans="2:22" ht="13.5">
      <c r="B14" s="2"/>
      <c r="C14" s="2"/>
      <c r="K14" s="7"/>
      <c r="L14" s="7"/>
      <c r="U14" s="6"/>
      <c r="V14" s="6"/>
    </row>
    <row r="15" spans="1:22" ht="13.5">
      <c r="A15" s="62" t="s">
        <v>5</v>
      </c>
      <c r="B15" s="63"/>
      <c r="C15" s="63"/>
      <c r="D15" s="11"/>
      <c r="K15" s="7"/>
      <c r="L15" s="7"/>
      <c r="U15" s="6"/>
      <c r="V15" s="6"/>
    </row>
    <row r="16" spans="1:22" ht="13.5">
      <c r="A16" s="1"/>
      <c r="B16" s="5" t="s">
        <v>3</v>
      </c>
      <c r="C16" s="5" t="s">
        <v>4</v>
      </c>
      <c r="D16" s="11"/>
      <c r="K16" s="7"/>
      <c r="L16" s="7"/>
      <c r="U16" s="6"/>
      <c r="V16" s="6"/>
    </row>
    <row r="17" spans="1:22" ht="13.5">
      <c r="A17" s="1"/>
      <c r="B17" s="5" t="s">
        <v>21</v>
      </c>
      <c r="C17" s="5" t="s">
        <v>22</v>
      </c>
      <c r="D17" s="11"/>
      <c r="K17" s="7"/>
      <c r="L17" s="7"/>
      <c r="U17" s="6"/>
      <c r="V17" s="6"/>
    </row>
    <row r="18" spans="1:22" ht="13.5">
      <c r="A18" s="4">
        <v>1</v>
      </c>
      <c r="B18" s="5">
        <v>0.5838716902300336</v>
      </c>
      <c r="C18" s="5">
        <v>0.07987074082458724</v>
      </c>
      <c r="D18" s="11"/>
      <c r="J18" s="7"/>
      <c r="K18" s="7"/>
      <c r="L18" s="7"/>
      <c r="U18" s="6"/>
      <c r="V18" s="6"/>
    </row>
    <row r="19" spans="1:22" ht="13.5">
      <c r="A19" s="4">
        <v>2</v>
      </c>
      <c r="B19" s="5">
        <v>0.39968726791802195</v>
      </c>
      <c r="C19" s="5">
        <v>0.8755488307788007</v>
      </c>
      <c r="D19" s="11"/>
      <c r="J19" s="7"/>
      <c r="K19" s="7"/>
      <c r="L19" s="7"/>
      <c r="U19" s="6"/>
      <c r="V19" s="6"/>
    </row>
    <row r="20" spans="1:22" ht="13.5">
      <c r="A20" s="4">
        <v>3</v>
      </c>
      <c r="B20" s="5">
        <v>0.016441041851944505</v>
      </c>
      <c r="C20" s="5">
        <v>0.04458042839661201</v>
      </c>
      <c r="D20" s="11"/>
      <c r="J20" s="7"/>
      <c r="K20" s="7"/>
      <c r="L20" s="7"/>
      <c r="U20" s="6"/>
      <c r="V20" s="6"/>
    </row>
    <row r="21" spans="1:22" ht="13.5">
      <c r="A21" s="12"/>
      <c r="B21" s="11"/>
      <c r="C21" s="11"/>
      <c r="D21" s="11"/>
      <c r="J21" s="7"/>
      <c r="K21" s="7"/>
      <c r="L21" s="7"/>
      <c r="U21" s="6"/>
      <c r="V21" s="6"/>
    </row>
    <row r="22" spans="1:22" ht="13.5">
      <c r="A22" s="4" t="s">
        <v>35</v>
      </c>
      <c r="B22" s="56">
        <v>2.5</v>
      </c>
      <c r="C22" s="11"/>
      <c r="D22" s="11"/>
      <c r="J22" s="7"/>
      <c r="K22" s="7"/>
      <c r="L22" s="7"/>
      <c r="U22" s="6"/>
      <c r="V22" s="6"/>
    </row>
    <row r="23" spans="3:22" ht="14.25" thickBot="1">
      <c r="C23" s="14"/>
      <c r="J23" s="7"/>
      <c r="K23" s="7"/>
      <c r="L23" s="7"/>
      <c r="U23" s="6"/>
      <c r="V23" s="6"/>
    </row>
    <row r="24" spans="1:22" ht="14.25" thickBot="1">
      <c r="A24" s="1"/>
      <c r="B24" s="10" t="s">
        <v>7</v>
      </c>
      <c r="C24" s="10" t="s">
        <v>8</v>
      </c>
      <c r="G24" s="15" t="s">
        <v>23</v>
      </c>
      <c r="H24" s="16">
        <f>F70/F$73</f>
        <v>0.09653155858363346</v>
      </c>
      <c r="T24" s="6" t="s">
        <v>9</v>
      </c>
      <c r="U24" s="17">
        <v>0.39968726791802195</v>
      </c>
      <c r="V24" s="17">
        <v>0.8755488307788007</v>
      </c>
    </row>
    <row r="25" spans="1:22" ht="14.25" thickBot="1">
      <c r="A25" s="1" t="s">
        <v>24</v>
      </c>
      <c r="B25" s="41">
        <v>0.05</v>
      </c>
      <c r="C25" s="5">
        <f>19*$B25/235*6.02E+23*1E-24</f>
        <v>0.002433617021276596</v>
      </c>
      <c r="E25" s="18" t="s">
        <v>25</v>
      </c>
      <c r="F25" s="19">
        <f>H69</f>
        <v>0.9195215136453135</v>
      </c>
      <c r="G25" s="20" t="s">
        <v>26</v>
      </c>
      <c r="H25" s="21">
        <f>F71/F$73</f>
        <v>0.8982172688088829</v>
      </c>
      <c r="T25" s="6" t="s">
        <v>10</v>
      </c>
      <c r="U25" s="17">
        <v>0.016441041851944505</v>
      </c>
      <c r="V25" s="17">
        <v>0.04458042839661201</v>
      </c>
    </row>
    <row r="26" spans="1:8" ht="14.25" thickBot="1">
      <c r="A26" s="1" t="s">
        <v>27</v>
      </c>
      <c r="B26" s="42">
        <f>1-B25</f>
        <v>0.95</v>
      </c>
      <c r="C26" s="5">
        <f>19*$B26/238*6.02E+23*1E-24</f>
        <v>0.04565588235294118</v>
      </c>
      <c r="E26" s="11"/>
      <c r="G26" s="22" t="s">
        <v>26</v>
      </c>
      <c r="H26" s="23">
        <f>F72/F$73</f>
        <v>0.005251172607483778</v>
      </c>
    </row>
    <row r="27" ht="14.25" thickBot="1"/>
    <row r="28" spans="1:8" ht="13.5">
      <c r="A28" s="24"/>
      <c r="B28" s="65" t="s">
        <v>11</v>
      </c>
      <c r="C28" s="65"/>
      <c r="D28" s="65"/>
      <c r="E28" s="66"/>
      <c r="F28" s="59" t="s">
        <v>28</v>
      </c>
      <c r="G28" s="60"/>
      <c r="H28" s="60"/>
    </row>
    <row r="29" spans="1:20" ht="13.5">
      <c r="A29" s="27"/>
      <c r="B29" s="5" t="s">
        <v>12</v>
      </c>
      <c r="C29" s="5" t="s">
        <v>4</v>
      </c>
      <c r="D29" s="5" t="s">
        <v>3</v>
      </c>
      <c r="E29" s="29" t="s">
        <v>2</v>
      </c>
      <c r="F29" s="30" t="s">
        <v>13</v>
      </c>
      <c r="G29" s="57" t="s">
        <v>14</v>
      </c>
      <c r="H29" s="58"/>
      <c r="P29" s="6"/>
      <c r="Q29" s="6"/>
      <c r="R29" s="6"/>
      <c r="S29" s="6"/>
      <c r="T29" s="6"/>
    </row>
    <row r="30" spans="1:20" ht="13.5">
      <c r="A30" s="27"/>
      <c r="B30" s="5" t="s">
        <v>29</v>
      </c>
      <c r="C30" s="5" t="s">
        <v>30</v>
      </c>
      <c r="D30" s="5" t="s">
        <v>31</v>
      </c>
      <c r="E30" s="29" t="s">
        <v>32</v>
      </c>
      <c r="F30" s="30" t="s">
        <v>33</v>
      </c>
      <c r="G30" s="5" t="s">
        <v>34</v>
      </c>
      <c r="H30" s="31">
        <f>$B$22*D34/(E34+D34)</f>
        <v>1.2601808780756367</v>
      </c>
      <c r="P30" s="6"/>
      <c r="Q30" s="6"/>
      <c r="R30" s="6"/>
      <c r="S30" s="6"/>
      <c r="T30" s="6"/>
    </row>
    <row r="31" spans="1:20" ht="13.5">
      <c r="A31" s="32">
        <v>1</v>
      </c>
      <c r="B31" s="5">
        <f>SUM(C31:E31)</f>
        <v>0.17021432539298725</v>
      </c>
      <c r="C31" s="5">
        <f>($C$25*D6+$C$26*D10)</f>
        <v>0.14307104152554098</v>
      </c>
      <c r="D31" s="5">
        <f>($C$25*C6+$C$26*C10)</f>
        <v>0.025374665275868426</v>
      </c>
      <c r="E31" s="29">
        <f>($C$25*B6+$C$26*B10)</f>
        <v>0.001768618591577843</v>
      </c>
      <c r="F31" s="30">
        <f>B18</f>
        <v>0.5838716902300336</v>
      </c>
      <c r="G31" s="43"/>
      <c r="H31" s="43"/>
      <c r="P31" s="6"/>
      <c r="Q31" s="33"/>
      <c r="R31" s="33"/>
      <c r="S31" s="33"/>
      <c r="T31" s="33"/>
    </row>
    <row r="32" spans="1:20" ht="13.5">
      <c r="A32" s="32">
        <v>2</v>
      </c>
      <c r="B32" s="5">
        <f>SUM(C32:E32)</f>
        <v>0.09910646135585627</v>
      </c>
      <c r="C32" s="5">
        <f>($C$25*D7+$C$26*D11)</f>
        <v>0.09010210026349919</v>
      </c>
      <c r="D32" s="5">
        <f>($C$25*C7+$C$26*C11)</f>
        <v>0.003219186687097489</v>
      </c>
      <c r="E32" s="29">
        <f>($C$25*B7+$C$26*B11)</f>
        <v>0.005785174405259587</v>
      </c>
      <c r="F32" s="30">
        <f>B19</f>
        <v>0.39968726791802195</v>
      </c>
      <c r="G32" s="43"/>
      <c r="H32" s="43"/>
      <c r="P32" s="6"/>
      <c r="Q32" s="33"/>
      <c r="R32" s="33"/>
      <c r="S32" s="33"/>
      <c r="T32" s="33"/>
    </row>
    <row r="33" spans="1:20" ht="14.25" thickBot="1">
      <c r="A33" s="34">
        <v>3</v>
      </c>
      <c r="B33" s="44">
        <f>SUM(C33:E33)</f>
        <v>0.8518556817462891</v>
      </c>
      <c r="C33" s="44">
        <f>($C$25*D8+$C$26*D12)</f>
        <v>0</v>
      </c>
      <c r="D33" s="44">
        <f>($C$25*C8+$C$26*C12)</f>
        <v>0.046242384808811515</v>
      </c>
      <c r="E33" s="45">
        <f>($C$25*B8+$C$26*B12)</f>
        <v>0.8056132969374776</v>
      </c>
      <c r="F33" s="30">
        <f>B20</f>
        <v>0.016441041851944505</v>
      </c>
      <c r="G33" s="43"/>
      <c r="H33" s="43"/>
      <c r="P33" s="6"/>
      <c r="Q33" s="33"/>
      <c r="R33" s="33"/>
      <c r="S33" s="33"/>
      <c r="T33" s="33"/>
    </row>
    <row r="34" spans="1:8" ht="13.5">
      <c r="A34" s="35" t="s">
        <v>15</v>
      </c>
      <c r="B34" s="46"/>
      <c r="C34" s="46">
        <f>C$31*$F31+C$32*$F32+C$33*$F33</f>
        <v>0.11954779312648262</v>
      </c>
      <c r="D34" s="46">
        <f>D$31*$F31+D$32*$F32+D$33*$F33</f>
        <v>0.016862489619502097</v>
      </c>
      <c r="E34" s="46">
        <f>E$31*$F31+E$32*$F32+E$33*$F33</f>
        <v>0.016590028810336353</v>
      </c>
      <c r="F34" s="11"/>
      <c r="G34" s="9"/>
      <c r="H34" s="9"/>
    </row>
    <row r="35" spans="2:8" ht="13.5">
      <c r="B35" s="11"/>
      <c r="C35" s="11"/>
      <c r="D35" s="11"/>
      <c r="E35" s="11"/>
      <c r="F35" s="11"/>
      <c r="G35" s="9"/>
      <c r="H35" s="9"/>
    </row>
    <row r="36" spans="2:8" ht="13.5">
      <c r="B36" s="11"/>
      <c r="C36" s="11"/>
      <c r="D36" s="11"/>
      <c r="E36" s="11"/>
      <c r="F36" s="11"/>
      <c r="G36" s="9"/>
      <c r="H36" s="9"/>
    </row>
    <row r="37" spans="2:8" ht="13.5">
      <c r="B37" s="11"/>
      <c r="C37" s="11"/>
      <c r="D37" s="11"/>
      <c r="E37" s="11"/>
      <c r="F37" s="11"/>
      <c r="G37" s="9"/>
      <c r="H37" s="9"/>
    </row>
    <row r="38" spans="2:8" ht="13.5">
      <c r="B38" s="11"/>
      <c r="C38" s="11"/>
      <c r="D38" s="11"/>
      <c r="E38" s="11"/>
      <c r="F38" s="11"/>
      <c r="G38" s="9"/>
      <c r="H38" s="9"/>
    </row>
    <row r="39" spans="2:8" ht="13.5">
      <c r="B39" s="11"/>
      <c r="C39" s="11"/>
      <c r="D39" s="11"/>
      <c r="E39" s="11"/>
      <c r="F39" s="11"/>
      <c r="G39" s="9"/>
      <c r="H39" s="9"/>
    </row>
    <row r="40" spans="1:8" ht="14.25" thickBot="1">
      <c r="A40" s="54" t="s">
        <v>36</v>
      </c>
      <c r="B40" s="11"/>
      <c r="C40" s="11"/>
      <c r="D40" s="11"/>
      <c r="E40" s="11"/>
      <c r="F40" s="11"/>
      <c r="G40" s="11"/>
      <c r="H40" s="9"/>
    </row>
    <row r="41" spans="1:8" ht="14.25" thickBot="1">
      <c r="A41" s="55">
        <v>1</v>
      </c>
      <c r="B41" s="15"/>
      <c r="C41" s="25" t="s">
        <v>16</v>
      </c>
      <c r="D41" s="26" t="s">
        <v>17</v>
      </c>
      <c r="E41" s="36" t="s">
        <v>18</v>
      </c>
      <c r="F41" s="37" t="s">
        <v>19</v>
      </c>
      <c r="G41" s="28" t="s">
        <v>20</v>
      </c>
      <c r="H41" s="38">
        <f>$B$22*D45/(E45+D45)</f>
        <v>0.9990524400557458</v>
      </c>
    </row>
    <row r="42" spans="2:8" ht="13.5">
      <c r="B42" s="32">
        <v>1</v>
      </c>
      <c r="C42" s="5">
        <f>C$18*C34</f>
        <v>0.009548370800956664</v>
      </c>
      <c r="D42" s="29">
        <f>$B$22*D34*B$18</f>
        <v>0.024613825789062713</v>
      </c>
      <c r="E42" s="47"/>
      <c r="F42" s="48">
        <f>(C42+D42/H30)/B$31</f>
        <v>0.17084548678201844</v>
      </c>
      <c r="G42" s="9"/>
      <c r="H42" s="9"/>
    </row>
    <row r="43" spans="2:8" ht="13.5">
      <c r="B43" s="32">
        <v>2</v>
      </c>
      <c r="C43" s="5">
        <f>C$19*C34</f>
        <v>0.1046699304940778</v>
      </c>
      <c r="D43" s="29">
        <f>$B$22*D34*B$19</f>
        <v>0.016849306015786998</v>
      </c>
      <c r="E43" s="47"/>
      <c r="F43" s="49">
        <f>(C43+D43/H30)/B$32</f>
        <v>1.191047229165368</v>
      </c>
      <c r="G43" s="9"/>
      <c r="H43" s="9"/>
    </row>
    <row r="44" spans="2:8" ht="14.25" thickBot="1">
      <c r="B44" s="34">
        <v>3</v>
      </c>
      <c r="C44" s="44">
        <f>C$20*C34</f>
        <v>0.005329491831448144</v>
      </c>
      <c r="D44" s="45">
        <f>$B$22*D34*B$20</f>
        <v>0.0006930922439055343</v>
      </c>
      <c r="E44" s="47"/>
      <c r="F44" s="50">
        <f>(C44+D44/H30)/B$33</f>
        <v>0.006901974375463718</v>
      </c>
      <c r="G44" s="9"/>
      <c r="H44" s="9"/>
    </row>
    <row r="45" spans="2:8" ht="14.25" thickBot="1">
      <c r="B45" s="39" t="s">
        <v>15</v>
      </c>
      <c r="C45" s="51">
        <f>C$31*$F42+C$32*$F43+C$33*$F44</f>
        <v>0.1317588985946623</v>
      </c>
      <c r="D45" s="52">
        <f>D$31*$F42+D$32*$F43+D$33*$F44</f>
        <v>0.008488514179830774</v>
      </c>
      <c r="E45" s="53">
        <f>E$31*$F42+E$32*$F43+E$33*$F44</f>
        <v>0.012752898781827995</v>
      </c>
      <c r="F45" s="11"/>
      <c r="G45" s="9"/>
      <c r="H45" s="9"/>
    </row>
    <row r="46" spans="2:8" ht="13.5">
      <c r="B46" s="9"/>
      <c r="C46" s="11"/>
      <c r="D46" s="11"/>
      <c r="E46" s="11"/>
      <c r="F46" s="11"/>
      <c r="G46" s="9"/>
      <c r="H46" s="9"/>
    </row>
    <row r="47" spans="1:8" ht="14.25" thickBot="1">
      <c r="A47" s="54" t="s">
        <v>36</v>
      </c>
      <c r="B47" s="9"/>
      <c r="C47" s="11"/>
      <c r="D47" s="11"/>
      <c r="E47" s="11"/>
      <c r="F47" s="11"/>
      <c r="G47" s="11"/>
      <c r="H47" s="9"/>
    </row>
    <row r="48" spans="1:8" ht="14.25" thickBot="1">
      <c r="A48" s="55">
        <f>A41+1</f>
        <v>2</v>
      </c>
      <c r="B48" s="24"/>
      <c r="C48" s="25" t="s">
        <v>16</v>
      </c>
      <c r="D48" s="26" t="s">
        <v>17</v>
      </c>
      <c r="E48" s="11" t="s">
        <v>18</v>
      </c>
      <c r="F48" s="40" t="s">
        <v>19</v>
      </c>
      <c r="G48" s="28" t="s">
        <v>20</v>
      </c>
      <c r="H48" s="38">
        <f>$B$22*D52/(E52+D52)</f>
        <v>0.9202407473145237</v>
      </c>
    </row>
    <row r="49" spans="2:8" ht="13.5">
      <c r="B49" s="32">
        <v>1</v>
      </c>
      <c r="C49" s="5">
        <f>C$18*C45</f>
        <v>0.010523680840987345</v>
      </c>
      <c r="D49" s="29">
        <f>$B$22*D45*B$18</f>
        <v>0.012390507804298505</v>
      </c>
      <c r="E49" s="11"/>
      <c r="F49" s="48">
        <f>(C49+D49/H41)/B$31</f>
        <v>0.13468866663751283</v>
      </c>
      <c r="G49" s="9"/>
      <c r="H49" s="9"/>
    </row>
    <row r="50" spans="2:8" ht="13.5">
      <c r="B50" s="32">
        <v>2</v>
      </c>
      <c r="C50" s="5">
        <f>C$19*C45</f>
        <v>0.11536134960925916</v>
      </c>
      <c r="D50" s="29">
        <f>$B$22*D45*B$19</f>
        <v>0.008481877603049878</v>
      </c>
      <c r="E50" s="11"/>
      <c r="F50" s="49">
        <f>(C50+D50/H41)/B$32</f>
        <v>1.2496790847764896</v>
      </c>
      <c r="G50" s="9"/>
      <c r="H50" s="9"/>
    </row>
    <row r="51" spans="2:8" ht="14.25" thickBot="1">
      <c r="B51" s="34">
        <v>3</v>
      </c>
      <c r="C51" s="44">
        <f>C$20*C45</f>
        <v>0.005873868144415806</v>
      </c>
      <c r="D51" s="45">
        <f>$B$22*D45*B$20</f>
        <v>0.00034890004222855537</v>
      </c>
      <c r="E51" s="11"/>
      <c r="F51" s="50">
        <f>(C51+D51/H41)/B$33</f>
        <v>0.00730534436438298</v>
      </c>
      <c r="G51" s="9"/>
      <c r="H51" s="9"/>
    </row>
    <row r="52" spans="2:8" ht="14.25" thickBot="1">
      <c r="B52" s="39" t="s">
        <v>15</v>
      </c>
      <c r="C52" s="51">
        <f>C$31*$F49+C$32*$F50+C$33*$F51</f>
        <v>0.1318687580112445</v>
      </c>
      <c r="D52" s="52">
        <f>D$31*$F49+D$32*$F50+D$33*$F51</f>
        <v>0.007778446650495245</v>
      </c>
      <c r="E52" s="30">
        <f>E$31*$F49+E$32*$F50+E$33*$F51</f>
        <v>0.013353106894581303</v>
      </c>
      <c r="F52" s="11"/>
      <c r="G52" s="9"/>
      <c r="H52" s="9"/>
    </row>
    <row r="53" spans="2:8" ht="13.5">
      <c r="B53" s="9"/>
      <c r="C53" s="11"/>
      <c r="D53" s="11"/>
      <c r="E53" s="11"/>
      <c r="F53" s="11"/>
      <c r="G53" s="9"/>
      <c r="H53" s="9"/>
    </row>
    <row r="54" spans="1:8" ht="14.25" thickBot="1">
      <c r="A54" s="54" t="s">
        <v>36</v>
      </c>
      <c r="B54" s="9"/>
      <c r="C54" s="11"/>
      <c r="D54" s="11"/>
      <c r="E54" s="11"/>
      <c r="F54" s="11"/>
      <c r="G54" s="11"/>
      <c r="H54" s="9"/>
    </row>
    <row r="55" spans="1:8" ht="14.25" thickBot="1">
      <c r="A55" s="55">
        <f>A48+1</f>
        <v>3</v>
      </c>
      <c r="B55" s="24"/>
      <c r="C55" s="25" t="s">
        <v>16</v>
      </c>
      <c r="D55" s="26" t="s">
        <v>17</v>
      </c>
      <c r="E55" s="11" t="s">
        <v>18</v>
      </c>
      <c r="F55" s="40" t="s">
        <v>19</v>
      </c>
      <c r="G55" s="28" t="s">
        <v>20</v>
      </c>
      <c r="H55" s="38">
        <f>$B$22*D59/(E59+D59)</f>
        <v>0.9195279841445756</v>
      </c>
    </row>
    <row r="56" spans="2:8" ht="13.5">
      <c r="B56" s="32">
        <v>1</v>
      </c>
      <c r="C56" s="5">
        <f>C$18*C52</f>
        <v>0.010532455393976323</v>
      </c>
      <c r="D56" s="29">
        <f>$B$22*D52*B$18</f>
        <v>0.011354036982972006</v>
      </c>
      <c r="E56" s="11"/>
      <c r="F56" s="48">
        <f>(C56+D56/H48)/B$31</f>
        <v>0.13436337527246034</v>
      </c>
      <c r="G56" s="9"/>
      <c r="H56" s="9"/>
    </row>
    <row r="57" spans="2:8" ht="13.5">
      <c r="B57" s="32">
        <v>2</v>
      </c>
      <c r="C57" s="5">
        <f>C$19*C52</f>
        <v>0.11545753689299774</v>
      </c>
      <c r="D57" s="29">
        <f>$B$22*D52*B$19</f>
        <v>0.007772365225956333</v>
      </c>
      <c r="E57" s="11"/>
      <c r="F57" s="49">
        <f>(C57+D57/H48)/B$32</f>
        <v>1.2502065768587876</v>
      </c>
      <c r="G57" s="9"/>
      <c r="H57" s="9"/>
    </row>
    <row r="58" spans="2:8" ht="14.25" thickBot="1">
      <c r="B58" s="34">
        <v>3</v>
      </c>
      <c r="C58" s="44">
        <f>C$20*C52</f>
        <v>0.0058787657242704424</v>
      </c>
      <c r="D58" s="45">
        <f>$B$22*D52*B$20</f>
        <v>0.0003197144173097747</v>
      </c>
      <c r="E58" s="11"/>
      <c r="F58" s="50">
        <f>(C58+D58/H48)/B$33</f>
        <v>0.0073089733553670395</v>
      </c>
      <c r="G58" s="9"/>
      <c r="H58" s="9"/>
    </row>
    <row r="59" spans="2:8" ht="14.25" thickBot="1">
      <c r="B59" s="39" t="s">
        <v>15</v>
      </c>
      <c r="C59" s="51">
        <f>C$31*$F56+C$32*$F57+C$33*$F58</f>
        <v>0.13186974638133458</v>
      </c>
      <c r="D59" s="52">
        <f>D$31*$F56+D$32*$F57+D$33*$F58</f>
        <v>0.007772058399676343</v>
      </c>
      <c r="E59" s="30">
        <f>E$31*$F56+E$32*$F57+E$33*$F58</f>
        <v>0.013358506775310103</v>
      </c>
      <c r="F59" s="11"/>
      <c r="G59" s="9"/>
      <c r="H59" s="9"/>
    </row>
    <row r="60" spans="2:8" ht="13.5">
      <c r="B60" s="9"/>
      <c r="C60" s="11"/>
      <c r="D60" s="11"/>
      <c r="E60" s="11"/>
      <c r="F60" s="11"/>
      <c r="G60" s="9"/>
      <c r="H60" s="9"/>
    </row>
    <row r="61" spans="1:8" ht="14.25" thickBot="1">
      <c r="A61" s="54" t="s">
        <v>36</v>
      </c>
      <c r="B61" s="9"/>
      <c r="C61" s="11"/>
      <c r="D61" s="11"/>
      <c r="E61" s="11"/>
      <c r="F61" s="11"/>
      <c r="G61" s="11"/>
      <c r="H61" s="9"/>
    </row>
    <row r="62" spans="1:8" ht="14.25" thickBot="1">
      <c r="A62" s="55">
        <f>A55+1</f>
        <v>4</v>
      </c>
      <c r="B62" s="24"/>
      <c r="C62" s="25" t="s">
        <v>16</v>
      </c>
      <c r="D62" s="26" t="s">
        <v>17</v>
      </c>
      <c r="E62" s="11" t="s">
        <v>18</v>
      </c>
      <c r="F62" s="40" t="s">
        <v>19</v>
      </c>
      <c r="G62" s="28" t="s">
        <v>20</v>
      </c>
      <c r="H62" s="38">
        <f>$B$22*D66/(E66+D66)</f>
        <v>0.9195215713392992</v>
      </c>
    </row>
    <row r="63" spans="2:8" ht="13.5">
      <c r="B63" s="32">
        <v>1</v>
      </c>
      <c r="C63" s="5">
        <f>C$18*C59</f>
        <v>0.010532534335827626</v>
      </c>
      <c r="D63" s="29">
        <f>$B$22*D59*B$18</f>
        <v>0.011344712185963892</v>
      </c>
      <c r="E63" s="11"/>
      <c r="F63" s="48">
        <f>(C63+D63/H55)/B$31</f>
        <v>0.13436044872992273</v>
      </c>
      <c r="G63" s="9"/>
      <c r="H63" s="9"/>
    </row>
    <row r="64" spans="2:8" ht="13.5">
      <c r="B64" s="32">
        <v>2</v>
      </c>
      <c r="C64" s="5">
        <f>C$19*C59</f>
        <v>0.11545840225927449</v>
      </c>
      <c r="D64" s="29">
        <f>$B$22*D59*B$19</f>
        <v>0.007765981969664879</v>
      </c>
      <c r="E64" s="11"/>
      <c r="F64" s="49">
        <f>(C64+D64/H55)/B$32</f>
        <v>1.2502113225366103</v>
      </c>
      <c r="G64" s="9"/>
      <c r="H64" s="9"/>
    </row>
    <row r="65" spans="2:8" ht="14.25" thickBot="1">
      <c r="B65" s="34">
        <v>3</v>
      </c>
      <c r="C65" s="44">
        <f>C$20*C59</f>
        <v>0.005878809786232473</v>
      </c>
      <c r="D65" s="45">
        <f>$B$22*D59*B$20</f>
        <v>0.00031945184356208894</v>
      </c>
      <c r="E65" s="11"/>
      <c r="F65" s="50">
        <f>(C65+D65/H55)/B$33</f>
        <v>0.007309006004240094</v>
      </c>
      <c r="G65" s="9"/>
      <c r="H65" s="9"/>
    </row>
    <row r="66" spans="2:8" ht="14.25" thickBot="1">
      <c r="B66" s="39" t="s">
        <v>15</v>
      </c>
      <c r="C66" s="51">
        <f>C$31*$F63+C$32*$F64+C$33*$F65</f>
        <v>0.13186975527338468</v>
      </c>
      <c r="D66" s="52">
        <f>D$31*$F63+D$32*$F64+D$33*$F65</f>
        <v>0.007772000926623655</v>
      </c>
      <c r="E66" s="30">
        <f>E$31*$F63+E$32*$F64+E$33*$F65</f>
        <v>0.0133585553563127</v>
      </c>
      <c r="F66" s="11"/>
      <c r="G66" s="9"/>
      <c r="H66" s="9"/>
    </row>
    <row r="67" spans="2:8" ht="13.5">
      <c r="B67" s="9"/>
      <c r="C67" s="11"/>
      <c r="D67" s="11"/>
      <c r="E67" s="11"/>
      <c r="F67" s="11"/>
      <c r="G67" s="9"/>
      <c r="H67" s="9"/>
    </row>
    <row r="68" spans="1:8" ht="14.25" thickBot="1">
      <c r="A68" s="54" t="s">
        <v>36</v>
      </c>
      <c r="B68" s="9"/>
      <c r="C68" s="11"/>
      <c r="D68" s="11"/>
      <c r="E68" s="11"/>
      <c r="F68" s="11"/>
      <c r="G68" s="11"/>
      <c r="H68" s="9"/>
    </row>
    <row r="69" spans="1:8" ht="14.25" thickBot="1">
      <c r="A69" s="55">
        <f>A62+1</f>
        <v>5</v>
      </c>
      <c r="B69" s="24"/>
      <c r="C69" s="25" t="s">
        <v>16</v>
      </c>
      <c r="D69" s="26" t="s">
        <v>17</v>
      </c>
      <c r="E69" s="11" t="s">
        <v>18</v>
      </c>
      <c r="F69" s="40" t="s">
        <v>19</v>
      </c>
      <c r="G69" s="28" t="s">
        <v>20</v>
      </c>
      <c r="H69" s="38">
        <f>$B$22*D73/(E73+D73)</f>
        <v>0.9195215136453135</v>
      </c>
    </row>
    <row r="70" spans="2:8" ht="13.5">
      <c r="B70" s="32">
        <v>1</v>
      </c>
      <c r="C70" s="5">
        <f>C$18*C66</f>
        <v>0.010532535046042254</v>
      </c>
      <c r="D70" s="29">
        <f>$B$22*D66*B$18</f>
        <v>0.011344628293742852</v>
      </c>
      <c r="E70" s="11"/>
      <c r="F70" s="48">
        <f>(C70+D70/H62)/B$31</f>
        <v>0.13436042240075405</v>
      </c>
      <c r="G70" s="9"/>
      <c r="H70" s="9"/>
    </row>
    <row r="71" spans="2:8" ht="13.5">
      <c r="B71" s="32">
        <v>2</v>
      </c>
      <c r="C71" s="5">
        <f>C$19*C66</f>
        <v>0.11545841004469855</v>
      </c>
      <c r="D71" s="29">
        <f>$B$22*D66*B$19</f>
        <v>0.007765924541546359</v>
      </c>
      <c r="E71" s="11"/>
      <c r="F71" s="49">
        <f>(C71+D71/H62)/B$32</f>
        <v>1.2502113652319582</v>
      </c>
      <c r="G71" s="9"/>
      <c r="H71" s="9"/>
    </row>
    <row r="72" spans="2:8" ht="14.25" thickBot="1">
      <c r="B72" s="34">
        <v>3</v>
      </c>
      <c r="C72" s="44">
        <f>C$20*C66</f>
        <v>0.005878810182643875</v>
      </c>
      <c r="D72" s="45">
        <f>$B$22*D66*B$20</f>
        <v>0.00031944948126992747</v>
      </c>
      <c r="E72" s="11"/>
      <c r="F72" s="50">
        <f>(C72+D72/H62)/B$33</f>
        <v>0.007309006297971579</v>
      </c>
      <c r="G72" s="9"/>
      <c r="H72" s="9"/>
    </row>
    <row r="73" spans="2:8" ht="14.25" thickBot="1">
      <c r="B73" s="39" t="s">
        <v>15</v>
      </c>
      <c r="C73" s="51">
        <f>C$31*$F70+C$32*$F71+C$33*$F72</f>
        <v>0.1318697553533836</v>
      </c>
      <c r="D73" s="52">
        <f>D$31*$F70+D$32*$F71+D$33*$F72</f>
        <v>0.007772000409556953</v>
      </c>
      <c r="E73" s="30">
        <f>E$31*$F70+E$32*$F71+E$33*$F72</f>
        <v>0.013358555793380467</v>
      </c>
      <c r="F73" s="11">
        <f>SUM(F70:F72)</f>
        <v>1.3918807939306836</v>
      </c>
      <c r="G73" s="9"/>
      <c r="H73" s="9"/>
    </row>
    <row r="74" spans="2:8" ht="13.5">
      <c r="B74" s="11"/>
      <c r="C74" s="11"/>
      <c r="D74" s="11"/>
      <c r="E74" s="11"/>
      <c r="F74" s="11"/>
      <c r="G74" s="9"/>
      <c r="H74" s="9"/>
    </row>
    <row r="75" spans="2:8" ht="13.5">
      <c r="B75" s="11"/>
      <c r="C75" s="11"/>
      <c r="D75" s="11"/>
      <c r="E75" s="11"/>
      <c r="F75" s="11"/>
      <c r="G75" s="9"/>
      <c r="H75" s="9"/>
    </row>
    <row r="76" spans="2:8" ht="13.5">
      <c r="B76" s="11"/>
      <c r="C76" s="11"/>
      <c r="D76" s="11"/>
      <c r="E76" s="11"/>
      <c r="F76" s="11"/>
      <c r="G76" s="9"/>
      <c r="H76" s="9"/>
    </row>
    <row r="77" spans="2:8" ht="13.5">
      <c r="B77" s="11"/>
      <c r="C77" s="11"/>
      <c r="D77" s="11"/>
      <c r="E77" s="11"/>
      <c r="F77" s="11"/>
      <c r="G77" s="9"/>
      <c r="H77" s="9"/>
    </row>
    <row r="78" spans="2:8" ht="13.5">
      <c r="B78" s="11"/>
      <c r="C78" s="11"/>
      <c r="D78" s="11"/>
      <c r="E78" s="11"/>
      <c r="F78" s="11"/>
      <c r="G78" s="9"/>
      <c r="H78" s="9"/>
    </row>
    <row r="79" spans="2:8" ht="13.5">
      <c r="B79" s="11"/>
      <c r="C79" s="11"/>
      <c r="D79" s="11"/>
      <c r="E79" s="11"/>
      <c r="F79" s="11"/>
      <c r="G79" s="9"/>
      <c r="H79" s="9"/>
    </row>
    <row r="80" spans="2:8" ht="13.5">
      <c r="B80" s="11"/>
      <c r="C80" s="11"/>
      <c r="D80" s="11"/>
      <c r="E80" s="11"/>
      <c r="F80" s="11"/>
      <c r="G80" s="9"/>
      <c r="H80" s="9"/>
    </row>
    <row r="81" spans="2:8" ht="13.5">
      <c r="B81" s="11"/>
      <c r="C81" s="11"/>
      <c r="D81" s="11"/>
      <c r="E81" s="11"/>
      <c r="F81" s="11"/>
      <c r="G81" s="9"/>
      <c r="H81" s="9"/>
    </row>
    <row r="82" spans="2:8" ht="13.5">
      <c r="B82" s="11"/>
      <c r="C82" s="11"/>
      <c r="D82" s="11"/>
      <c r="E82" s="11"/>
      <c r="F82" s="11"/>
      <c r="G82" s="9"/>
      <c r="H82" s="9"/>
    </row>
    <row r="83" spans="2:8" ht="13.5">
      <c r="B83" s="2"/>
      <c r="C83" s="2"/>
      <c r="G83" s="13"/>
      <c r="H83" s="13"/>
    </row>
    <row r="84" spans="2:8" ht="13.5">
      <c r="B84" s="2"/>
      <c r="C84" s="2"/>
      <c r="G84" s="13"/>
      <c r="H84" s="13"/>
    </row>
    <row r="85" spans="2:8" ht="13.5">
      <c r="B85" s="2"/>
      <c r="C85" s="2"/>
      <c r="G85" s="13"/>
      <c r="H85" s="13"/>
    </row>
    <row r="86" spans="2:8" ht="13.5">
      <c r="B86" s="2"/>
      <c r="C86" s="2"/>
      <c r="G86" s="13"/>
      <c r="H86" s="13"/>
    </row>
    <row r="87" spans="2:8" ht="13.5">
      <c r="B87" s="2"/>
      <c r="C87" s="2"/>
      <c r="G87" s="13"/>
      <c r="H87" s="13"/>
    </row>
    <row r="88" spans="2:8" ht="13.5">
      <c r="B88" s="2"/>
      <c r="C88" s="2"/>
      <c r="G88" s="13"/>
      <c r="H88" s="13"/>
    </row>
    <row r="89" spans="2:8" ht="13.5">
      <c r="B89" s="2"/>
      <c r="C89" s="2"/>
      <c r="G89" s="13"/>
      <c r="H89" s="13"/>
    </row>
    <row r="90" spans="2:8" ht="13.5">
      <c r="B90" s="2"/>
      <c r="C90" s="2"/>
      <c r="G90" s="13"/>
      <c r="H90" s="13"/>
    </row>
    <row r="91" spans="2:8" ht="13.5">
      <c r="B91" s="2"/>
      <c r="C91" s="2"/>
      <c r="G91" s="13"/>
      <c r="H91" s="13"/>
    </row>
    <row r="92" spans="2:8" ht="13.5">
      <c r="B92" s="2"/>
      <c r="C92" s="2"/>
      <c r="G92" s="13"/>
      <c r="H92" s="13"/>
    </row>
    <row r="93" spans="2:8" ht="13.5">
      <c r="B93" s="2"/>
      <c r="C93" s="2"/>
      <c r="G93" s="13"/>
      <c r="H93" s="13"/>
    </row>
    <row r="94" spans="2:8" ht="13.5">
      <c r="B94" s="2"/>
      <c r="C94" s="2"/>
      <c r="G94" s="13"/>
      <c r="H94" s="13"/>
    </row>
    <row r="95" spans="2:8" ht="13.5">
      <c r="B95" s="2"/>
      <c r="C95" s="2"/>
      <c r="G95" s="13"/>
      <c r="H95" s="13"/>
    </row>
    <row r="96" spans="2:8" ht="13.5">
      <c r="B96" s="2"/>
      <c r="C96" s="2"/>
      <c r="G96" s="13"/>
      <c r="H96" s="13"/>
    </row>
    <row r="97" spans="2:8" ht="13.5">
      <c r="B97" s="2"/>
      <c r="C97" s="2"/>
      <c r="G97" s="13"/>
      <c r="H97" s="13"/>
    </row>
    <row r="98" spans="2:8" ht="13.5">
      <c r="B98" s="2"/>
      <c r="C98" s="2"/>
      <c r="G98" s="13"/>
      <c r="H98" s="13"/>
    </row>
    <row r="99" spans="2:8" ht="13.5">
      <c r="B99" s="2"/>
      <c r="C99" s="2"/>
      <c r="G99" s="13"/>
      <c r="H99" s="13"/>
    </row>
    <row r="100" spans="2:8" ht="13.5">
      <c r="B100" s="2"/>
      <c r="C100" s="2"/>
      <c r="G100" s="13"/>
      <c r="H100" s="13"/>
    </row>
    <row r="101" spans="2:8" ht="13.5">
      <c r="B101" s="2"/>
      <c r="C101" s="2"/>
      <c r="G101" s="13"/>
      <c r="H101" s="13"/>
    </row>
    <row r="102" spans="2:8" ht="13.5">
      <c r="B102" s="2"/>
      <c r="C102" s="2"/>
      <c r="G102" s="13"/>
      <c r="H102" s="13"/>
    </row>
    <row r="103" spans="2:8" ht="13.5">
      <c r="B103" s="2"/>
      <c r="C103" s="2"/>
      <c r="G103" s="13"/>
      <c r="H103" s="13"/>
    </row>
    <row r="104" spans="2:8" ht="13.5">
      <c r="B104" s="2"/>
      <c r="C104" s="2"/>
      <c r="G104" s="13"/>
      <c r="H104" s="13"/>
    </row>
    <row r="105" spans="2:8" ht="13.5">
      <c r="B105" s="2"/>
      <c r="C105" s="2"/>
      <c r="G105" s="13"/>
      <c r="H105" s="13"/>
    </row>
    <row r="106" spans="2:8" ht="13.5">
      <c r="B106" s="2"/>
      <c r="C106" s="2"/>
      <c r="G106" s="13"/>
      <c r="H106" s="13"/>
    </row>
  </sheetData>
  <mergeCells count="6">
    <mergeCell ref="U6:V6"/>
    <mergeCell ref="B28:E28"/>
    <mergeCell ref="G29:H29"/>
    <mergeCell ref="F28:H28"/>
    <mergeCell ref="A4:D4"/>
    <mergeCell ref="A15:C1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植之原</cp:lastModifiedBy>
  <dcterms:created xsi:type="dcterms:W3CDTF">1997-01-08T22:48:59Z</dcterms:created>
  <dcterms:modified xsi:type="dcterms:W3CDTF">2012-05-03T07:10:15Z</dcterms:modified>
  <cp:category/>
  <cp:version/>
  <cp:contentType/>
  <cp:contentStatus/>
</cp:coreProperties>
</file>